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0115" windowHeight="7620" activeTab="0"/>
  </bookViews>
  <sheets>
    <sheet name="2017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<sst xmlns="http://schemas.openxmlformats.org/spreadsheetml/2006/main" count="210" uniqueCount="194">
  <si>
    <t>№п</t>
  </si>
  <si>
    <t>Доходы:</t>
  </si>
  <si>
    <t>начисления за нежилые помещения, провайдеров и прочее</t>
  </si>
  <si>
    <t>Итого:</t>
  </si>
  <si>
    <t>Расходы:</t>
  </si>
  <si>
    <t>фонд оплаты труда, в т.ч. НДФЛ: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</si>
  <si>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</si>
  <si>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</si>
  <si>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</si>
  <si>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</si>
  <si>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</si>
  <si>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</si>
  <si>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</si>
  <si>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премиальный фонд, в т.ч. НДФЛ:</t>
  </si>
  <si>
    <t>договора оказания услуг (физ.лица), в т.ч. НДФЛ</t>
  </si>
  <si>
    <t>налоги при УСН (доходы-расходы 15 %)</t>
  </si>
  <si>
    <t>услуги аварийной службы:</t>
  </si>
  <si>
    <t>бумага</t>
  </si>
  <si>
    <t>5</t>
  </si>
  <si>
    <t>Ремонтные работы:</t>
  </si>
  <si>
    <t>Инженерных коммуникаций дома:</t>
  </si>
  <si>
    <t>Электрической сети.</t>
  </si>
  <si>
    <t>Ревизия электропроводки в подвалах жилого дома, установка плафонов, эл.патронов, выключателей, эл. ламп</t>
  </si>
  <si>
    <t>Ремонт эл.проводки на тех.этажах и в подъездах</t>
  </si>
  <si>
    <t>Благоустройство дома</t>
  </si>
  <si>
    <t>Благоустройство дворовой территории.</t>
  </si>
  <si>
    <t>Утилизация энергосберегающих ламп</t>
  </si>
  <si>
    <t>Очистка и покраска бордюров</t>
  </si>
  <si>
    <t>Побелка деревьев</t>
  </si>
  <si>
    <t>6</t>
  </si>
  <si>
    <t>Непредвиденные расходы</t>
  </si>
  <si>
    <t>Главный бухгалтер</t>
  </si>
  <si>
    <t>Водопроводная сеть. Ревизия, ремонт, замена запорной арматуры для холодного водоснабжения, горячего водоснабжения в подвалах подъездов №3,4,7,8</t>
  </si>
  <si>
    <t>Ревизия, ремонт, частичная замена запорной арматуры трубопроводов отопления, в т.ч. двух задвижек Ф150</t>
  </si>
  <si>
    <t>Частичная замена труб горячего и холодного водоснабжения, отопления, устранение хомутов и свищей на трубопроводах</t>
  </si>
  <si>
    <t>Приобретение огнетушителей</t>
  </si>
  <si>
    <t>Изготовление, установка и покраска ограждений у п. № 3</t>
  </si>
  <si>
    <t>Покраска мусорных контейнеров</t>
  </si>
  <si>
    <t>Проведение праздника двора: к Дню защиты детей, 1 сентября, к Новому году</t>
  </si>
  <si>
    <t>Покупка рассады цветов, саженцев деревьев, кустарников, материалы для ухода за зелеными насаждениями</t>
  </si>
  <si>
    <t>услуги ИФНС</t>
  </si>
  <si>
    <t>шнур</t>
  </si>
  <si>
    <t>перчатки</t>
  </si>
  <si>
    <t>Статьи затрат</t>
  </si>
  <si>
    <t>хозтовары, инвентарь</t>
  </si>
  <si>
    <t>сотовая связь</t>
  </si>
  <si>
    <t>канцтовары</t>
  </si>
  <si>
    <t>почтовые расходы</t>
  </si>
  <si>
    <t>для покраски лифтов и ящиков</t>
  </si>
  <si>
    <t>скоросшиватели, ручки шариковые</t>
  </si>
  <si>
    <t>баллон пропан.</t>
  </si>
  <si>
    <t>лампы</t>
  </si>
  <si>
    <t>патроны, держатели</t>
  </si>
  <si>
    <t>файлы, скрепки</t>
  </si>
  <si>
    <t>ключи</t>
  </si>
  <si>
    <t>метла</t>
  </si>
  <si>
    <t>горелка</t>
  </si>
  <si>
    <t>эмаль белая</t>
  </si>
  <si>
    <t>губка, эмаль, глорикс</t>
  </si>
  <si>
    <t>клей, папка</t>
  </si>
  <si>
    <t>замок</t>
  </si>
  <si>
    <t>непредвиденные</t>
  </si>
  <si>
    <t>доводчики</t>
  </si>
  <si>
    <t>цветы</t>
  </si>
  <si>
    <t>клапаны</t>
  </si>
  <si>
    <t>пломбы</t>
  </si>
  <si>
    <t>файлы, печатьА4</t>
  </si>
  <si>
    <t>тачка и доставка</t>
  </si>
  <si>
    <t>метлы, грабли,перчатки</t>
  </si>
  <si>
    <t>швабра-окном</t>
  </si>
  <si>
    <t>садов.вар, колер</t>
  </si>
  <si>
    <t>заправка картр,замена барабана</t>
  </si>
  <si>
    <t>бумага, скоросш., папки</t>
  </si>
  <si>
    <t>эмаль</t>
  </si>
  <si>
    <t>замок навес</t>
  </si>
  <si>
    <t>замок навес, ключи</t>
  </si>
  <si>
    <t>кисти</t>
  </si>
  <si>
    <t>почва</t>
  </si>
  <si>
    <t>муфты,труба</t>
  </si>
  <si>
    <t>удобр</t>
  </si>
  <si>
    <t>кисти, лейки, лопаты</t>
  </si>
  <si>
    <t>смс</t>
  </si>
  <si>
    <t>скоросш.</t>
  </si>
  <si>
    <t>доставка задвижек</t>
  </si>
  <si>
    <t>глорикс</t>
  </si>
  <si>
    <t>праздники</t>
  </si>
  <si>
    <t>шланг</t>
  </si>
  <si>
    <t>инструменты</t>
  </si>
  <si>
    <t>лейки</t>
  </si>
  <si>
    <t>бочата, муфты</t>
  </si>
  <si>
    <t>бумага, файлы, док. Пасп</t>
  </si>
  <si>
    <t>трубы, футорки, герметик</t>
  </si>
  <si>
    <t>переходник под ключ</t>
  </si>
  <si>
    <t>полотно по метал</t>
  </si>
  <si>
    <t>ручки,клей</t>
  </si>
  <si>
    <t>цвет.печать,скотч,кнопки,бумага</t>
  </si>
  <si>
    <t>швабра,щетка, блок к шв.,</t>
  </si>
  <si>
    <t>бензин</t>
  </si>
  <si>
    <t>На месяц, руб.</t>
  </si>
  <si>
    <t>На год, руб.</t>
  </si>
  <si>
    <t>связь</t>
  </si>
  <si>
    <t>юридические услуги, в т.ч. НДФЛ</t>
  </si>
  <si>
    <t>услуги банка</t>
  </si>
  <si>
    <t>хозтовары, спецодежда, инвентарь</t>
  </si>
  <si>
    <t>дератизация, дезинсекция</t>
  </si>
  <si>
    <t>Водопроводная сеть. Ревизия, ремонт, замена запорной арматуры для холодного водоснабжения, горячего водоснабжения в подвалах подъездов</t>
  </si>
  <si>
    <t>Ревизия, ремонт, частичная замена запорной арматуры трубопроводов отопления</t>
  </si>
  <si>
    <t>Остекление и закрытие слуховых окон в подвалах</t>
  </si>
  <si>
    <t>7</t>
  </si>
  <si>
    <t>страхование лифтов, ответственности</t>
  </si>
  <si>
    <t>Завоз песка для посыпки тротуаров в зимнее время года и для приведения подвалов в санитарно-техническое состояние, на детскую площадку</t>
  </si>
  <si>
    <t>8</t>
  </si>
  <si>
    <t>9</t>
  </si>
  <si>
    <t>10</t>
  </si>
  <si>
    <t>11</t>
  </si>
  <si>
    <t>Приобретение предохранителей пакетных переключателей вводно-распределительных щитов и устройств</t>
  </si>
  <si>
    <t>1</t>
  </si>
  <si>
    <t>2</t>
  </si>
  <si>
    <t>3</t>
  </si>
  <si>
    <t>4</t>
  </si>
  <si>
    <t>12</t>
  </si>
  <si>
    <t>13</t>
  </si>
  <si>
    <t>14</t>
  </si>
  <si>
    <t>15</t>
  </si>
  <si>
    <t>17</t>
  </si>
  <si>
    <t>18</t>
  </si>
  <si>
    <t>19</t>
  </si>
  <si>
    <t>19.1</t>
  </si>
  <si>
    <t>19.2</t>
  </si>
  <si>
    <t>19.3</t>
  </si>
  <si>
    <t>20</t>
  </si>
  <si>
    <t>20.2</t>
  </si>
  <si>
    <t>21</t>
  </si>
  <si>
    <t>21.1</t>
  </si>
  <si>
    <t>21.2</t>
  </si>
  <si>
    <t>21.3</t>
  </si>
  <si>
    <t>21.4</t>
  </si>
  <si>
    <t>21.5</t>
  </si>
  <si>
    <t>21.6</t>
  </si>
  <si>
    <t>21.8</t>
  </si>
  <si>
    <t>21.9</t>
  </si>
  <si>
    <t>22</t>
  </si>
  <si>
    <t>23</t>
  </si>
  <si>
    <t>Председатель правления</t>
  </si>
  <si>
    <t>Т.А. Чурсина</t>
  </si>
  <si>
    <t>транспортные расходы</t>
  </si>
  <si>
    <t>19.4</t>
  </si>
  <si>
    <t>19.5</t>
  </si>
  <si>
    <t>22.1</t>
  </si>
  <si>
    <t>22.2</t>
  </si>
  <si>
    <t>22.3</t>
  </si>
  <si>
    <t>22.4</t>
  </si>
  <si>
    <t>22.5</t>
  </si>
  <si>
    <t>22.6</t>
  </si>
  <si>
    <t>22.7</t>
  </si>
  <si>
    <t>22.8</t>
  </si>
  <si>
    <t>22.9</t>
  </si>
  <si>
    <t>22.10</t>
  </si>
  <si>
    <t>24</t>
  </si>
  <si>
    <t>вывоз КГМ, в т.ч. НДФЛ</t>
  </si>
  <si>
    <t>Площадь 25127,2 м2</t>
  </si>
  <si>
    <t>Тариф 10,00 руб./кв.м</t>
  </si>
  <si>
    <t>20.1</t>
  </si>
  <si>
    <t>диагностика системы вентиляции</t>
  </si>
  <si>
    <t>Проект</t>
  </si>
  <si>
    <t>Ремонт межпанельных швов 400п.м</t>
  </si>
  <si>
    <t>Частичная замена труб канализации  в подвалах подъездов</t>
  </si>
  <si>
    <t>Ремонт отмостки дома и приямков</t>
  </si>
  <si>
    <t>Замена манометров, термометров в системе отопления</t>
  </si>
  <si>
    <t xml:space="preserve">Установка, ремонт и покраска ограждений </t>
  </si>
  <si>
    <t>25</t>
  </si>
  <si>
    <t>Расчет с поставщиками коммунальных ресурсов.</t>
  </si>
  <si>
    <t>20.3</t>
  </si>
  <si>
    <t>Текущий ремонт электропроводки в подвалах, на техэтажах и в подъездах жилого дома, устранение неисправностей, установка плафонов, эл.патронов, выключателей, эл.ламп</t>
  </si>
  <si>
    <t>Установка светодиодных светильников на лестничных площадках</t>
  </si>
  <si>
    <t xml:space="preserve"> Смета доходов и расходов ТСЖ "Московский 94" на 2017 год</t>
  </si>
  <si>
    <t>услуги РВЦ "Северный", в т.ч. комиссия банка</t>
  </si>
  <si>
    <t>Уборка снега и наледи спецтехникой</t>
  </si>
  <si>
    <t>Ремонт контейнерной площадки</t>
  </si>
  <si>
    <t>Ремонт мягкой кровли площадью 44кв.м над лифтовой шахтой  подъезда № 6</t>
  </si>
  <si>
    <t>Ремонт мягкой кровли площадью  180кв.м, подъезда №6  .</t>
  </si>
  <si>
    <t>Ремонт входной группы подъездов №1-8</t>
  </si>
  <si>
    <t>Входящий остаток на 01.01.2017 г., руб.</t>
  </si>
  <si>
    <t>вывоз ТКО</t>
  </si>
  <si>
    <t>Подготовка участка для установки оборудования детской площадки</t>
  </si>
  <si>
    <t>Приобретение контейнера для мусора (1шт.)</t>
  </si>
  <si>
    <t>начисления за содержание и ремонт жилья, вывоз ТКО</t>
  </si>
  <si>
    <t>Замена несущих канатов лифтов</t>
  </si>
  <si>
    <t>канцтовары, приобретение компьютера, обслуживание оргтехники, программное обеспечение</t>
  </si>
  <si>
    <t>Ямочный ремонт асфальтового покрытия дворовой территории S= 80,0 кв.м</t>
  </si>
  <si>
    <t>22.11</t>
  </si>
  <si>
    <t>22.12</t>
  </si>
  <si>
    <t>Л.И. Ковалева</t>
  </si>
  <si>
    <t>отчисления на социальное страхование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</si>
</sst>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33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34" borderId="11" xfId="0" applyFill="1" applyBorder="1" applyAlignment="1">
      <alignment/>
    </xf>
    <xf numFmtId="0" fontId="0" fillId="33" borderId="11" xfId="0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0" fontId="0" fillId="35" borderId="11" xfId="0" applyFill="1" applyBorder="1" applyAlignment="1">
      <alignment/>
    </xf>
    <xf numFmtId="0" fontId="0" fillId="0" borderId="11" xfId="0" applyFill="1" applyBorder="1" applyAlignment="1">
      <alignment/>
    </xf>
    <xf numFmtId="0" fontId="0" fillId="4" borderId="11" xfId="0" applyFill="1" applyBorder="1" applyAlignment="1">
      <alignment/>
    </xf>
    <xf numFmtId="0" fontId="37" fillId="0" borderId="11" xfId="0" applyFont="1" applyBorder="1" applyAlignment="1">
      <alignment/>
    </xf>
    <xf numFmtId="0" fontId="37" fillId="4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0" fillId="16" borderId="11" xfId="0" applyFill="1" applyBorder="1" applyAlignment="1">
      <alignment/>
    </xf>
    <xf numFmtId="0" fontId="0" fillId="37" borderId="11" xfId="0" applyFill="1" applyBorder="1" applyAlignment="1">
      <alignment/>
    </xf>
    <xf numFmtId="0" fontId="0" fillId="13" borderId="11" xfId="0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0" fontId="0" fillId="13" borderId="13" xfId="0" applyFill="1" applyBorder="1" applyAlignment="1">
      <alignment horizontal="center"/>
    </xf>
    <xf numFmtId="0" fontId="0" fillId="13" borderId="14" xfId="0" applyFill="1" applyBorder="1" applyAlignment="1">
      <alignment horizontal="center"/>
    </xf>
    <xf numFmtId="0" fontId="37" fillId="34" borderId="11" xfId="0" applyFont="1" applyFill="1" applyBorder="1" applyAlignment="1">
      <alignment horizontal="center"/>
    </xf>
    <xf numFmtId="0" fontId="37" fillId="35" borderId="13" xfId="0" applyFont="1" applyFill="1" applyBorder="1" applyAlignment="1">
      <alignment horizontal="center"/>
    </xf>
    <xf numFmtId="0" fontId="37" fillId="35" borderId="15" xfId="0" applyFont="1" applyFill="1" applyBorder="1" applyAlignment="1">
      <alignment horizontal="center"/>
    </xf>
    <xf numFmtId="0" fontId="37" fillId="35" borderId="14" xfId="0" applyFont="1" applyFill="1" applyBorder="1" applyAlignment="1">
      <alignment horizontal="center"/>
    </xf>
    <xf numFmtId="0" fontId="0" fillId="16" borderId="13" xfId="0" applyFill="1" applyBorder="1" applyAlignment="1">
      <alignment horizontal="center"/>
    </xf>
    <xf numFmtId="0" fontId="0" fillId="16" borderId="15" xfId="0" applyFill="1" applyBorder="1" applyAlignment="1">
      <alignment horizontal="center"/>
    </xf>
    <xf numFmtId="0" fontId="0" fillId="16" borderId="14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46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left" wrapText="1"/>
    </xf>
    <xf numFmtId="0" fontId="48" fillId="0" borderId="16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left"/>
    </xf>
    <xf numFmtId="0" fontId="47" fillId="0" borderId="14" xfId="0" applyFont="1" applyFill="1" applyBorder="1" applyAlignment="1">
      <alignment horizontal="left"/>
    </xf>
    <xf numFmtId="0" fontId="46" fillId="0" borderId="13" xfId="0" applyFont="1" applyFill="1" applyBorder="1" applyAlignment="1">
      <alignment horizontal="left"/>
    </xf>
    <xf numFmtId="0" fontId="46" fillId="0" borderId="14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47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wrapText="1"/>
    </xf>
    <xf numFmtId="4" fontId="3" fillId="0" borderId="20" xfId="0" applyNumberFormat="1" applyFont="1" applyFill="1" applyBorder="1" applyAlignment="1">
      <alignment/>
    </xf>
    <xf numFmtId="0" fontId="49" fillId="0" borderId="10" xfId="0" applyFont="1" applyFill="1" applyBorder="1" applyAlignment="1">
      <alignment/>
    </xf>
    <xf numFmtId="2" fontId="3" fillId="0" borderId="20" xfId="0" applyNumberFormat="1" applyFont="1" applyFill="1" applyBorder="1" applyAlignment="1">
      <alignment/>
    </xf>
    <xf numFmtId="0" fontId="46" fillId="0" borderId="21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8" fillId="0" borderId="10" xfId="0" applyFont="1" applyFill="1" applyBorder="1" applyAlignment="1">
      <alignment horizontal="center"/>
    </xf>
    <xf numFmtId="4" fontId="50" fillId="0" borderId="20" xfId="0" applyNumberFormat="1" applyFont="1" applyFill="1" applyBorder="1" applyAlignment="1">
      <alignment/>
    </xf>
    <xf numFmtId="4" fontId="50" fillId="0" borderId="11" xfId="0" applyNumberFormat="1" applyFont="1" applyFill="1" applyBorder="1" applyAlignment="1">
      <alignment/>
    </xf>
    <xf numFmtId="2" fontId="47" fillId="0" borderId="0" xfId="0" applyNumberFormat="1" applyFont="1" applyFill="1" applyAlignment="1">
      <alignment/>
    </xf>
    <xf numFmtId="0" fontId="50" fillId="0" borderId="10" xfId="0" applyFont="1" applyFill="1" applyBorder="1" applyAlignment="1">
      <alignment wrapText="1"/>
    </xf>
    <xf numFmtId="0" fontId="46" fillId="0" borderId="0" xfId="0" applyFont="1" applyFill="1" applyAlignment="1">
      <alignment/>
    </xf>
    <xf numFmtId="0" fontId="5" fillId="0" borderId="10" xfId="0" applyFont="1" applyFill="1" applyBorder="1" applyAlignment="1">
      <alignment horizontal="right"/>
    </xf>
    <xf numFmtId="4" fontId="47" fillId="0" borderId="0" xfId="0" applyNumberFormat="1" applyFont="1" applyFill="1" applyAlignment="1">
      <alignment/>
    </xf>
    <xf numFmtId="0" fontId="47" fillId="0" borderId="0" xfId="0" applyNumberFormat="1" applyFont="1" applyFill="1" applyAlignment="1">
      <alignment/>
    </xf>
    <xf numFmtId="2" fontId="49" fillId="0" borderId="20" xfId="0" applyNumberFormat="1" applyFont="1" applyFill="1" applyBorder="1" applyAlignment="1">
      <alignment/>
    </xf>
    <xf numFmtId="2" fontId="49" fillId="0" borderId="11" xfId="0" applyNumberFormat="1" applyFont="1" applyFill="1" applyBorder="1" applyAlignment="1">
      <alignment/>
    </xf>
    <xf numFmtId="49" fontId="46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2" fontId="50" fillId="0" borderId="11" xfId="0" applyNumberFormat="1" applyFont="1" applyFill="1" applyBorder="1" applyAlignment="1">
      <alignment/>
    </xf>
    <xf numFmtId="0" fontId="3" fillId="0" borderId="22" xfId="0" applyFont="1" applyFill="1" applyBorder="1" applyAlignment="1">
      <alignment wrapText="1"/>
    </xf>
    <xf numFmtId="4" fontId="3" fillId="0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 wrapText="1"/>
    </xf>
    <xf numFmtId="0" fontId="5" fillId="0" borderId="25" xfId="0" applyFont="1" applyFill="1" applyBorder="1" applyAlignment="1">
      <alignment horizontal="right"/>
    </xf>
    <xf numFmtId="4" fontId="5" fillId="0" borderId="20" xfId="0" applyNumberFormat="1" applyFon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0" fontId="29" fillId="0" borderId="10" xfId="0" applyFont="1" applyFill="1" applyBorder="1" applyAlignment="1">
      <alignment horizontal="center"/>
    </xf>
    <xf numFmtId="2" fontId="51" fillId="0" borderId="20" xfId="0" applyNumberFormat="1" applyFont="1" applyFill="1" applyBorder="1" applyAlignment="1">
      <alignment/>
    </xf>
    <xf numFmtId="2" fontId="51" fillId="0" borderId="27" xfId="0" applyNumberFormat="1" applyFont="1" applyFill="1" applyBorder="1" applyAlignment="1">
      <alignment/>
    </xf>
    <xf numFmtId="49" fontId="47" fillId="0" borderId="10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 wrapText="1"/>
    </xf>
    <xf numFmtId="4" fontId="49" fillId="0" borderId="20" xfId="0" applyNumberFormat="1" applyFont="1" applyFill="1" applyBorder="1" applyAlignment="1">
      <alignment/>
    </xf>
    <xf numFmtId="4" fontId="49" fillId="0" borderId="11" xfId="0" applyNumberFormat="1" applyFont="1" applyFill="1" applyBorder="1" applyAlignment="1">
      <alignment/>
    </xf>
    <xf numFmtId="4" fontId="49" fillId="0" borderId="11" xfId="0" applyNumberFormat="1" applyFont="1" applyFill="1" applyBorder="1" applyAlignment="1">
      <alignment wrapText="1"/>
    </xf>
    <xf numFmtId="4" fontId="49" fillId="0" borderId="20" xfId="0" applyNumberFormat="1" applyFont="1" applyFill="1" applyBorder="1" applyAlignment="1">
      <alignment/>
    </xf>
    <xf numFmtId="4" fontId="49" fillId="0" borderId="11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50" fillId="0" borderId="2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tabSelected="1" zoomScalePageLayoutView="0" workbookViewId="0" topLeftCell="A1">
      <selection activeCell="A1" sqref="A1"/>
    </sheetView>
  </sheetViews>
  <sheetFormatPr defaultColWidth="40.28125" defaultRowHeight="15"/>
  <cols>
    <col min="1" max="1" width="9.140625" style="32" customWidth="1"/>
    <col min="2" max="2" width="47.7109375" style="33" customWidth="1"/>
    <col min="3" max="3" width="30.421875" style="33" customWidth="1"/>
    <col min="4" max="4" width="26.140625" style="33" customWidth="1"/>
    <col min="5" max="5" width="15.57421875" style="33" customWidth="1"/>
    <col min="6" max="6" width="10.57421875" style="33" customWidth="1"/>
    <col min="7" max="254" width="9.140625" style="33" customWidth="1"/>
    <col min="255" max="16384" width="40.28125" style="33" customWidth="1"/>
  </cols>
  <sheetData>
    <row r="1" spans="2:4" ht="47.25" customHeight="1">
      <c r="B1" s="33" t="s">
        <v>164</v>
      </c>
      <c r="C1" s="34"/>
      <c r="D1" s="34"/>
    </row>
    <row r="2" spans="1:4" ht="50.25" customHeight="1">
      <c r="A2" s="35" t="s">
        <v>175</v>
      </c>
      <c r="B2" s="35"/>
      <c r="C2" s="35"/>
      <c r="D2" s="35"/>
    </row>
    <row r="3" spans="1:4" ht="15">
      <c r="A3" s="36" t="s">
        <v>160</v>
      </c>
      <c r="B3" s="37"/>
      <c r="C3" s="38" t="s">
        <v>161</v>
      </c>
      <c r="D3" s="39"/>
    </row>
    <row r="4" spans="1:4" ht="15">
      <c r="A4" s="40" t="s">
        <v>0</v>
      </c>
      <c r="B4" s="41"/>
      <c r="C4" s="42"/>
      <c r="D4" s="43"/>
    </row>
    <row r="5" spans="1:4" ht="17.25" customHeight="1">
      <c r="A5" s="44">
        <v>1</v>
      </c>
      <c r="B5" s="45" t="s">
        <v>182</v>
      </c>
      <c r="C5" s="46">
        <v>133282.15</v>
      </c>
      <c r="D5" s="15"/>
    </row>
    <row r="6" spans="1:4" ht="9" customHeight="1">
      <c r="A6" s="44"/>
      <c r="B6" s="47"/>
      <c r="C6" s="48"/>
      <c r="D6" s="16"/>
    </row>
    <row r="7" spans="1:4" ht="17.25" customHeight="1">
      <c r="A7" s="49"/>
      <c r="B7" s="50"/>
      <c r="C7" s="51" t="s">
        <v>98</v>
      </c>
      <c r="D7" s="52" t="s">
        <v>99</v>
      </c>
    </row>
    <row r="8" spans="1:6" ht="20.25">
      <c r="A8" s="44"/>
      <c r="B8" s="53" t="s">
        <v>1</v>
      </c>
      <c r="C8" s="54"/>
      <c r="D8" s="55"/>
      <c r="F8" s="56"/>
    </row>
    <row r="9" spans="1:4" ht="31.5">
      <c r="A9" s="44">
        <v>2</v>
      </c>
      <c r="B9" s="57" t="s">
        <v>186</v>
      </c>
      <c r="C9" s="46">
        <f>D9/12</f>
        <v>298991.43733333336</v>
      </c>
      <c r="D9" s="15">
        <f>10*25127.2*12+1.07*25127.2*12+250000</f>
        <v>3587897.248</v>
      </c>
    </row>
    <row r="10" spans="1:6" ht="31.5">
      <c r="A10" s="44">
        <v>3</v>
      </c>
      <c r="B10" s="57" t="s">
        <v>2</v>
      </c>
      <c r="C10" s="46">
        <f>D10/12</f>
        <v>20816</v>
      </c>
      <c r="D10" s="15">
        <v>249792</v>
      </c>
      <c r="E10" s="58"/>
      <c r="F10" s="56"/>
    </row>
    <row r="11" spans="1:9" ht="15.75">
      <c r="A11" s="44"/>
      <c r="B11" s="59" t="s">
        <v>3</v>
      </c>
      <c r="C11" s="54">
        <f>SUM(C9:C10)</f>
        <v>319807.43733333336</v>
      </c>
      <c r="D11" s="55">
        <f>SUM(D9:D10)</f>
        <v>3837689.248</v>
      </c>
      <c r="E11" s="60"/>
      <c r="I11" s="61"/>
    </row>
    <row r="12" spans="1:4" ht="20.25">
      <c r="A12" s="44"/>
      <c r="B12" s="53" t="s">
        <v>4</v>
      </c>
      <c r="C12" s="62"/>
      <c r="D12" s="63"/>
    </row>
    <row r="13" spans="1:4" ht="15.75">
      <c r="A13" s="64" t="s">
        <v>116</v>
      </c>
      <c r="B13" s="65" t="s">
        <v>5</v>
      </c>
      <c r="C13" s="46">
        <f>D13/12</f>
        <v>131667</v>
      </c>
      <c r="D13" s="15">
        <v>1580004</v>
      </c>
    </row>
    <row r="14" spans="1:5" ht="15.75">
      <c r="A14" s="64" t="s">
        <v>117</v>
      </c>
      <c r="B14" s="65" t="s">
        <v>13</v>
      </c>
      <c r="C14" s="46">
        <f aca="true" t="shared" si="0" ref="C14:C29">D14/12</f>
        <v>10000</v>
      </c>
      <c r="D14" s="15">
        <v>120000</v>
      </c>
      <c r="E14" s="56"/>
    </row>
    <row r="15" spans="1:5" ht="31.5">
      <c r="A15" s="64" t="s">
        <v>118</v>
      </c>
      <c r="B15" s="65" t="s">
        <v>14</v>
      </c>
      <c r="C15" s="46">
        <f t="shared" si="0"/>
        <v>25000</v>
      </c>
      <c r="D15" s="15">
        <v>300000</v>
      </c>
      <c r="E15" s="56"/>
    </row>
    <row r="16" spans="1:4" ht="15.75">
      <c r="A16" s="64" t="s">
        <v>119</v>
      </c>
      <c r="B16" s="65" t="s">
        <v>159</v>
      </c>
      <c r="C16" s="46">
        <f t="shared" si="0"/>
        <v>1000</v>
      </c>
      <c r="D16" s="15">
        <v>12000</v>
      </c>
    </row>
    <row r="17" spans="1:4" ht="15.75">
      <c r="A17" s="64" t="s">
        <v>18</v>
      </c>
      <c r="B17" s="65" t="s">
        <v>101</v>
      </c>
      <c r="C17" s="46">
        <f t="shared" si="0"/>
        <v>2000</v>
      </c>
      <c r="D17" s="15">
        <v>24000</v>
      </c>
    </row>
    <row r="18" spans="1:4" ht="15.75">
      <c r="A18" s="64" t="s">
        <v>29</v>
      </c>
      <c r="B18" s="65" t="s">
        <v>193</v>
      </c>
      <c r="C18" s="46">
        <f t="shared" si="0"/>
        <v>33431</v>
      </c>
      <c r="D18" s="15">
        <v>401172</v>
      </c>
    </row>
    <row r="19" spans="1:4" ht="15.75">
      <c r="A19" s="64" t="s">
        <v>108</v>
      </c>
      <c r="B19" s="65" t="s">
        <v>15</v>
      </c>
      <c r="C19" s="46">
        <f t="shared" si="0"/>
        <v>5000</v>
      </c>
      <c r="D19" s="15">
        <v>60000</v>
      </c>
    </row>
    <row r="20" spans="1:4" ht="15.75">
      <c r="A20" s="64" t="s">
        <v>111</v>
      </c>
      <c r="B20" s="65" t="s">
        <v>102</v>
      </c>
      <c r="C20" s="46">
        <f t="shared" si="0"/>
        <v>3400</v>
      </c>
      <c r="D20" s="15">
        <v>40800</v>
      </c>
    </row>
    <row r="21" spans="1:4" ht="15.75">
      <c r="A21" s="64" t="s">
        <v>112</v>
      </c>
      <c r="B21" s="65" t="s">
        <v>100</v>
      </c>
      <c r="C21" s="46">
        <f t="shared" si="0"/>
        <v>1250</v>
      </c>
      <c r="D21" s="15">
        <v>15000</v>
      </c>
    </row>
    <row r="22" spans="1:4" ht="15.75">
      <c r="A22" s="64" t="s">
        <v>113</v>
      </c>
      <c r="B22" s="65" t="s">
        <v>16</v>
      </c>
      <c r="C22" s="46">
        <f t="shared" si="0"/>
        <v>12000</v>
      </c>
      <c r="D22" s="15">
        <v>144000</v>
      </c>
    </row>
    <row r="23" spans="1:4" ht="15.75">
      <c r="A23" s="64" t="s">
        <v>114</v>
      </c>
      <c r="B23" s="65" t="s">
        <v>103</v>
      </c>
      <c r="C23" s="46">
        <f>D23/12</f>
        <v>2500</v>
      </c>
      <c r="D23" s="15">
        <v>30000</v>
      </c>
    </row>
    <row r="24" spans="1:4" ht="47.25">
      <c r="A24" s="64" t="s">
        <v>120</v>
      </c>
      <c r="B24" s="65" t="s">
        <v>188</v>
      </c>
      <c r="C24" s="46">
        <f t="shared" si="0"/>
        <v>5000</v>
      </c>
      <c r="D24" s="16">
        <v>60000</v>
      </c>
    </row>
    <row r="25" spans="1:4" ht="15.75">
      <c r="A25" s="64" t="s">
        <v>121</v>
      </c>
      <c r="B25" s="65" t="s">
        <v>145</v>
      </c>
      <c r="C25" s="46">
        <f t="shared" si="0"/>
        <v>1100</v>
      </c>
      <c r="D25" s="16">
        <v>13200</v>
      </c>
    </row>
    <row r="26" spans="1:4" ht="15.75">
      <c r="A26" s="64" t="s">
        <v>122</v>
      </c>
      <c r="B26" s="65" t="s">
        <v>104</v>
      </c>
      <c r="C26" s="46">
        <f t="shared" si="0"/>
        <v>2083.3333333333335</v>
      </c>
      <c r="D26" s="66">
        <v>25000</v>
      </c>
    </row>
    <row r="27" spans="1:4" ht="15.75">
      <c r="A27" s="64" t="s">
        <v>123</v>
      </c>
      <c r="B27" s="65" t="s">
        <v>109</v>
      </c>
      <c r="C27" s="46">
        <f t="shared" si="0"/>
        <v>750</v>
      </c>
      <c r="D27" s="66">
        <v>9000</v>
      </c>
    </row>
    <row r="28" spans="1:4" ht="15.75">
      <c r="A28" s="64" t="s">
        <v>124</v>
      </c>
      <c r="B28" s="67" t="s">
        <v>163</v>
      </c>
      <c r="C28" s="68">
        <f t="shared" si="0"/>
        <v>1200</v>
      </c>
      <c r="D28" s="17">
        <v>14400</v>
      </c>
    </row>
    <row r="29" spans="1:4" ht="15.75">
      <c r="A29" s="64" t="s">
        <v>125</v>
      </c>
      <c r="B29" s="69" t="s">
        <v>183</v>
      </c>
      <c r="C29" s="68">
        <f t="shared" si="0"/>
        <v>27935</v>
      </c>
      <c r="D29" s="17">
        <v>335220</v>
      </c>
    </row>
    <row r="30" spans="1:4" ht="15.75">
      <c r="A30" s="64"/>
      <c r="B30" s="70" t="s">
        <v>3</v>
      </c>
      <c r="C30" s="71">
        <f>SUM(C13:C28)</f>
        <v>237381.33333333334</v>
      </c>
      <c r="D30" s="72">
        <f>SUM(D13:D29)</f>
        <v>3183796</v>
      </c>
    </row>
    <row r="31" spans="1:4" ht="31.5">
      <c r="A31" s="64" t="s">
        <v>125</v>
      </c>
      <c r="B31" s="65" t="s">
        <v>176</v>
      </c>
      <c r="C31" s="46">
        <f>D31/12</f>
        <v>8000</v>
      </c>
      <c r="D31" s="15">
        <v>96000</v>
      </c>
    </row>
    <row r="32" spans="1:4" ht="18" customHeight="1">
      <c r="A32" s="64"/>
      <c r="B32" s="73" t="s">
        <v>19</v>
      </c>
      <c r="C32" s="74">
        <f>C33+C39+C43+C52</f>
        <v>46479.333333333336</v>
      </c>
      <c r="D32" s="75">
        <f>D33+D39+D43+D52</f>
        <v>596752</v>
      </c>
    </row>
    <row r="33" spans="1:4" ht="15.75">
      <c r="A33" s="64" t="s">
        <v>126</v>
      </c>
      <c r="B33" s="50" t="s">
        <v>20</v>
      </c>
      <c r="C33" s="46">
        <f>SUM(C34:C38)</f>
        <v>8075</v>
      </c>
      <c r="D33" s="15">
        <f>SUM(D34:D38)</f>
        <v>96900</v>
      </c>
    </row>
    <row r="34" spans="1:4" ht="60" customHeight="1">
      <c r="A34" s="76" t="s">
        <v>127</v>
      </c>
      <c r="B34" s="77" t="s">
        <v>105</v>
      </c>
      <c r="C34" s="78">
        <f>D34/12</f>
        <v>2675</v>
      </c>
      <c r="D34" s="79">
        <v>32100</v>
      </c>
    </row>
    <row r="35" spans="1:6" ht="31.5">
      <c r="A35" s="76" t="s">
        <v>128</v>
      </c>
      <c r="B35" s="77" t="s">
        <v>106</v>
      </c>
      <c r="C35" s="78">
        <f>D35/12</f>
        <v>2500</v>
      </c>
      <c r="D35" s="79">
        <v>30000</v>
      </c>
      <c r="F35" s="61"/>
    </row>
    <row r="36" spans="1:4" ht="30" customHeight="1">
      <c r="A36" s="76" t="s">
        <v>129</v>
      </c>
      <c r="B36" s="77" t="s">
        <v>168</v>
      </c>
      <c r="C36" s="78">
        <f>D36/12</f>
        <v>500</v>
      </c>
      <c r="D36" s="80">
        <v>6000</v>
      </c>
    </row>
    <row r="37" spans="1:4" ht="31.5">
      <c r="A37" s="76" t="s">
        <v>146</v>
      </c>
      <c r="B37" s="77" t="s">
        <v>166</v>
      </c>
      <c r="C37" s="78">
        <f>D37/12</f>
        <v>300</v>
      </c>
      <c r="D37" s="80">
        <v>3600</v>
      </c>
    </row>
    <row r="38" spans="1:4" ht="47.25">
      <c r="A38" s="76" t="s">
        <v>147</v>
      </c>
      <c r="B38" s="77" t="s">
        <v>34</v>
      </c>
      <c r="C38" s="78">
        <f>D38/12</f>
        <v>2100</v>
      </c>
      <c r="D38" s="80">
        <v>25200</v>
      </c>
    </row>
    <row r="39" spans="1:4" ht="15.75">
      <c r="A39" s="64" t="s">
        <v>130</v>
      </c>
      <c r="B39" s="65" t="s">
        <v>21</v>
      </c>
      <c r="C39" s="46">
        <f>SUM(C40:C41)</f>
        <v>2200</v>
      </c>
      <c r="D39" s="15">
        <f>SUM(D40:D42)</f>
        <v>65400</v>
      </c>
    </row>
    <row r="40" spans="1:4" ht="47.25">
      <c r="A40" s="76" t="s">
        <v>162</v>
      </c>
      <c r="B40" s="77" t="s">
        <v>115</v>
      </c>
      <c r="C40" s="81">
        <f>D40/12</f>
        <v>200</v>
      </c>
      <c r="D40" s="82">
        <v>2400</v>
      </c>
    </row>
    <row r="41" spans="1:4" ht="66.75" customHeight="1">
      <c r="A41" s="76" t="s">
        <v>131</v>
      </c>
      <c r="B41" s="77" t="s">
        <v>173</v>
      </c>
      <c r="C41" s="81">
        <f>D41/12</f>
        <v>2000</v>
      </c>
      <c r="D41" s="82">
        <v>24000</v>
      </c>
    </row>
    <row r="42" spans="1:4" ht="34.5" customHeight="1">
      <c r="A42" s="76" t="s">
        <v>172</v>
      </c>
      <c r="B42" s="77" t="s">
        <v>174</v>
      </c>
      <c r="C42" s="81">
        <f>D42/12</f>
        <v>3250</v>
      </c>
      <c r="D42" s="82">
        <v>39000</v>
      </c>
    </row>
    <row r="43" spans="1:4" ht="15.75">
      <c r="A43" s="64" t="s">
        <v>132</v>
      </c>
      <c r="B43" s="65" t="s">
        <v>24</v>
      </c>
      <c r="C43" s="83">
        <f>SUM(C44:C51)</f>
        <v>13676</v>
      </c>
      <c r="D43" s="84">
        <f>SUM(D44:D51)</f>
        <v>164112</v>
      </c>
    </row>
    <row r="44" spans="1:6" ht="15.75">
      <c r="A44" s="76" t="s">
        <v>133</v>
      </c>
      <c r="B44" s="77" t="s">
        <v>165</v>
      </c>
      <c r="C44" s="81">
        <f>D44/12</f>
        <v>2991</v>
      </c>
      <c r="D44" s="82">
        <v>35892</v>
      </c>
      <c r="F44" s="61"/>
    </row>
    <row r="45" spans="1:4" ht="31.5">
      <c r="A45" s="76" t="s">
        <v>134</v>
      </c>
      <c r="B45" s="77" t="s">
        <v>179</v>
      </c>
      <c r="C45" s="81">
        <f aca="true" t="shared" si="1" ref="C45:C51">D45/12</f>
        <v>750</v>
      </c>
      <c r="D45" s="82">
        <v>9000</v>
      </c>
    </row>
    <row r="46" spans="1:4" ht="31.5">
      <c r="A46" s="76" t="s">
        <v>135</v>
      </c>
      <c r="B46" s="77" t="s">
        <v>180</v>
      </c>
      <c r="C46" s="81">
        <f t="shared" si="1"/>
        <v>1950</v>
      </c>
      <c r="D46" s="82">
        <v>23400</v>
      </c>
    </row>
    <row r="47" spans="1:4" ht="15.75">
      <c r="A47" s="76" t="s">
        <v>136</v>
      </c>
      <c r="B47" s="77" t="s">
        <v>181</v>
      </c>
      <c r="C47" s="81">
        <f t="shared" si="1"/>
        <v>850</v>
      </c>
      <c r="D47" s="82">
        <v>10200</v>
      </c>
    </row>
    <row r="48" spans="1:6" ht="31.5">
      <c r="A48" s="76" t="s">
        <v>137</v>
      </c>
      <c r="B48" s="77" t="s">
        <v>107</v>
      </c>
      <c r="C48" s="81">
        <f t="shared" si="1"/>
        <v>150</v>
      </c>
      <c r="D48" s="82">
        <v>1800</v>
      </c>
      <c r="F48" s="61"/>
    </row>
    <row r="49" spans="1:6" ht="15.75">
      <c r="A49" s="76" t="s">
        <v>138</v>
      </c>
      <c r="B49" s="77" t="s">
        <v>167</v>
      </c>
      <c r="C49" s="81">
        <f t="shared" si="1"/>
        <v>4335</v>
      </c>
      <c r="D49" s="82">
        <v>52020</v>
      </c>
      <c r="F49" s="61"/>
    </row>
    <row r="50" spans="1:4" ht="15.75">
      <c r="A50" s="76" t="s">
        <v>139</v>
      </c>
      <c r="B50" s="77" t="s">
        <v>35</v>
      </c>
      <c r="C50" s="81">
        <f t="shared" si="1"/>
        <v>250</v>
      </c>
      <c r="D50" s="82">
        <v>3000</v>
      </c>
    </row>
    <row r="51" spans="1:4" ht="15.75">
      <c r="A51" s="76" t="s">
        <v>140</v>
      </c>
      <c r="B51" s="77" t="s">
        <v>187</v>
      </c>
      <c r="C51" s="81">
        <f t="shared" si="1"/>
        <v>2400</v>
      </c>
      <c r="D51" s="82">
        <v>28800</v>
      </c>
    </row>
    <row r="52" spans="1:4" ht="15.75">
      <c r="A52" s="64" t="s">
        <v>141</v>
      </c>
      <c r="B52" s="65" t="s">
        <v>25</v>
      </c>
      <c r="C52" s="83">
        <f>SUM(C53:C65)</f>
        <v>22528.333333333336</v>
      </c>
      <c r="D52" s="84">
        <f>SUM(D53:D65)</f>
        <v>270340</v>
      </c>
    </row>
    <row r="53" spans="1:9" ht="31.5">
      <c r="A53" s="76" t="s">
        <v>148</v>
      </c>
      <c r="B53" s="77" t="s">
        <v>189</v>
      </c>
      <c r="C53" s="81">
        <f aca="true" t="shared" si="2" ref="C53:C67">D53/12</f>
        <v>6110</v>
      </c>
      <c r="D53" s="82">
        <v>73320</v>
      </c>
      <c r="F53" s="61"/>
      <c r="I53" s="61"/>
    </row>
    <row r="54" spans="1:7" ht="15.75">
      <c r="A54" s="76" t="s">
        <v>149</v>
      </c>
      <c r="B54" s="77" t="s">
        <v>169</v>
      </c>
      <c r="C54" s="81">
        <f t="shared" si="2"/>
        <v>800</v>
      </c>
      <c r="D54" s="82">
        <v>9600</v>
      </c>
      <c r="E54" s="61"/>
      <c r="G54" s="61"/>
    </row>
    <row r="55" spans="1:7" ht="15.75">
      <c r="A55" s="76" t="s">
        <v>150</v>
      </c>
      <c r="B55" s="77" t="s">
        <v>177</v>
      </c>
      <c r="C55" s="81">
        <f t="shared" si="2"/>
        <v>1500</v>
      </c>
      <c r="D55" s="82">
        <v>18000</v>
      </c>
      <c r="E55" s="61"/>
      <c r="G55" s="61"/>
    </row>
    <row r="56" spans="1:7" ht="15.75">
      <c r="A56" s="76" t="s">
        <v>151</v>
      </c>
      <c r="B56" s="77" t="s">
        <v>185</v>
      </c>
      <c r="C56" s="81">
        <f t="shared" si="2"/>
        <v>483.3333333333333</v>
      </c>
      <c r="D56" s="82">
        <v>5800</v>
      </c>
      <c r="E56" s="61"/>
      <c r="G56" s="61"/>
    </row>
    <row r="57" spans="1:7" ht="15.75">
      <c r="A57" s="76" t="s">
        <v>152</v>
      </c>
      <c r="B57" s="77" t="s">
        <v>37</v>
      </c>
      <c r="C57" s="81">
        <f t="shared" si="2"/>
        <v>150</v>
      </c>
      <c r="D57" s="82">
        <v>1800</v>
      </c>
      <c r="G57" s="61"/>
    </row>
    <row r="58" spans="1:4" ht="61.5" customHeight="1">
      <c r="A58" s="76" t="s">
        <v>153</v>
      </c>
      <c r="B58" s="77" t="s">
        <v>110</v>
      </c>
      <c r="C58" s="81">
        <f t="shared" si="2"/>
        <v>450</v>
      </c>
      <c r="D58" s="82">
        <v>5400</v>
      </c>
    </row>
    <row r="59" spans="1:5" ht="31.5">
      <c r="A59" s="76" t="s">
        <v>154</v>
      </c>
      <c r="B59" s="77" t="s">
        <v>184</v>
      </c>
      <c r="C59" s="81">
        <f t="shared" si="2"/>
        <v>5150</v>
      </c>
      <c r="D59" s="82">
        <v>61800</v>
      </c>
      <c r="E59" s="61"/>
    </row>
    <row r="60" spans="1:4" ht="47.25">
      <c r="A60" s="76" t="s">
        <v>155</v>
      </c>
      <c r="B60" s="77" t="s">
        <v>39</v>
      </c>
      <c r="C60" s="81">
        <f t="shared" si="2"/>
        <v>450</v>
      </c>
      <c r="D60" s="82">
        <v>5400</v>
      </c>
    </row>
    <row r="61" spans="1:4" ht="15.75">
      <c r="A61" s="76" t="s">
        <v>156</v>
      </c>
      <c r="B61" s="77" t="s">
        <v>27</v>
      </c>
      <c r="C61" s="81">
        <f t="shared" si="2"/>
        <v>160</v>
      </c>
      <c r="D61" s="82">
        <v>1920</v>
      </c>
    </row>
    <row r="62" spans="1:4" ht="15.75">
      <c r="A62" s="76" t="s">
        <v>157</v>
      </c>
      <c r="B62" s="77" t="s">
        <v>28</v>
      </c>
      <c r="C62" s="81">
        <f t="shared" si="2"/>
        <v>100</v>
      </c>
      <c r="D62" s="82">
        <v>1200</v>
      </c>
    </row>
    <row r="63" spans="1:4" ht="15.75">
      <c r="A63" s="76" t="s">
        <v>190</v>
      </c>
      <c r="B63" s="77" t="s">
        <v>26</v>
      </c>
      <c r="C63" s="81">
        <f t="shared" si="2"/>
        <v>375</v>
      </c>
      <c r="D63" s="82">
        <v>4500</v>
      </c>
    </row>
    <row r="64" spans="1:4" ht="15.75">
      <c r="A64" s="76" t="s">
        <v>191</v>
      </c>
      <c r="B64" s="77" t="s">
        <v>178</v>
      </c>
      <c r="C64" s="81">
        <f t="shared" si="2"/>
        <v>2000</v>
      </c>
      <c r="D64" s="82">
        <v>24000</v>
      </c>
    </row>
    <row r="65" spans="1:4" ht="31.5">
      <c r="A65" s="64" t="s">
        <v>142</v>
      </c>
      <c r="B65" s="57" t="s">
        <v>171</v>
      </c>
      <c r="C65" s="81">
        <f t="shared" si="2"/>
        <v>4800</v>
      </c>
      <c r="D65" s="82">
        <v>57600</v>
      </c>
    </row>
    <row r="66" spans="1:4" ht="31.5">
      <c r="A66" s="64" t="s">
        <v>158</v>
      </c>
      <c r="B66" s="65" t="s">
        <v>38</v>
      </c>
      <c r="C66" s="85">
        <f t="shared" si="2"/>
        <v>1666.6666666666667</v>
      </c>
      <c r="D66" s="84">
        <v>20000</v>
      </c>
    </row>
    <row r="67" spans="1:4" ht="15.75">
      <c r="A67" s="64" t="s">
        <v>170</v>
      </c>
      <c r="B67" s="65" t="s">
        <v>30</v>
      </c>
      <c r="C67" s="85">
        <f t="shared" si="2"/>
        <v>6201.866666666666</v>
      </c>
      <c r="D67" s="84">
        <v>74422.4</v>
      </c>
    </row>
    <row r="68" spans="1:4" ht="18.75">
      <c r="A68" s="44"/>
      <c r="B68" s="86" t="s">
        <v>3</v>
      </c>
      <c r="C68" s="87">
        <f>C67+C66+C32+C30+C31</f>
        <v>299729.2</v>
      </c>
      <c r="D68" s="87">
        <f>D67+D66+D32+D30+D31</f>
        <v>3970970.4</v>
      </c>
    </row>
    <row r="71" spans="2:4" ht="15">
      <c r="B71" s="33" t="s">
        <v>143</v>
      </c>
      <c r="D71" s="33" t="s">
        <v>144</v>
      </c>
    </row>
    <row r="73" spans="2:4" ht="15">
      <c r="B73" s="33" t="s">
        <v>31</v>
      </c>
      <c r="D73" s="33" t="s">
        <v>192</v>
      </c>
    </row>
    <row r="74" ht="15">
      <c r="D74" s="60">
        <f>C5+D11-D68</f>
        <v>0.9980000001378357</v>
      </c>
    </row>
    <row r="75" ht="15">
      <c r="D75" s="60"/>
    </row>
    <row r="76" ht="15">
      <c r="D76" s="60"/>
    </row>
    <row r="79" ht="15">
      <c r="D79" s="60"/>
    </row>
  </sheetData>
  <sheetProtection/>
  <mergeCells count="4">
    <mergeCell ref="A3:B3"/>
    <mergeCell ref="A2:D2"/>
    <mergeCell ref="C3:D3"/>
    <mergeCell ref="C1:D1"/>
  </mergeCells>
  <printOptions/>
  <pageMargins left="0.6299212598425197" right="0.2362204724409449" top="0.7480314960629921" bottom="0.7480314960629921" header="0.31496062992125984" footer="0.31496062992125984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4"/>
  <sheetViews>
    <sheetView zoomScalePageLayoutView="0" workbookViewId="0" topLeftCell="A1">
      <selection activeCell="W2" sqref="W2"/>
    </sheetView>
  </sheetViews>
  <sheetFormatPr defaultColWidth="9.140625" defaultRowHeight="15"/>
  <cols>
    <col min="1" max="1" width="23.57421875" style="2" customWidth="1"/>
    <col min="2" max="2" width="9.421875" style="7" customWidth="1"/>
    <col min="3" max="10" width="9.140625" style="7" customWidth="1"/>
    <col min="11" max="16384" width="9.140625" style="2" customWidth="1"/>
  </cols>
  <sheetData>
    <row r="1" spans="1:26" ht="15">
      <c r="A1" s="9" t="s">
        <v>43</v>
      </c>
      <c r="B1" s="20" t="s">
        <v>6</v>
      </c>
      <c r="C1" s="20"/>
      <c r="D1" s="20"/>
      <c r="E1" s="21" t="s">
        <v>7</v>
      </c>
      <c r="F1" s="22"/>
      <c r="G1" s="22"/>
      <c r="H1" s="22"/>
      <c r="I1" s="22"/>
      <c r="J1" s="23"/>
      <c r="K1" s="10" t="s">
        <v>8</v>
      </c>
      <c r="L1" s="24" t="s">
        <v>9</v>
      </c>
      <c r="M1" s="25"/>
      <c r="N1" s="25"/>
      <c r="O1" s="26"/>
      <c r="P1" s="27" t="s">
        <v>10</v>
      </c>
      <c r="Q1" s="28"/>
      <c r="R1" s="28"/>
      <c r="S1" s="28"/>
      <c r="T1" s="28"/>
      <c r="U1" s="28"/>
      <c r="V1" s="29"/>
      <c r="W1" s="30" t="s">
        <v>11</v>
      </c>
      <c r="X1" s="31"/>
      <c r="Y1" s="18" t="s">
        <v>12</v>
      </c>
      <c r="Z1" s="19"/>
    </row>
    <row r="2" spans="1:26" ht="15">
      <c r="A2" s="2" t="s">
        <v>44</v>
      </c>
      <c r="B2" s="3">
        <v>67.5</v>
      </c>
      <c r="C2" s="3">
        <f>1480.3+299.7</f>
        <v>1780</v>
      </c>
      <c r="D2" s="3">
        <v>70</v>
      </c>
      <c r="E2" s="6">
        <v>120</v>
      </c>
      <c r="F2" s="6">
        <v>39.2</v>
      </c>
      <c r="G2" s="6">
        <v>134.4</v>
      </c>
      <c r="H2" s="6">
        <f>241.5</f>
        <v>241.5</v>
      </c>
      <c r="I2" s="6">
        <v>68.4</v>
      </c>
      <c r="J2" s="6">
        <v>165.6</v>
      </c>
      <c r="K2" s="8">
        <v>70</v>
      </c>
      <c r="L2" s="12">
        <v>70</v>
      </c>
      <c r="M2" s="12">
        <f>134.7+255</f>
        <v>389.7</v>
      </c>
      <c r="N2" s="12">
        <v>170</v>
      </c>
      <c r="O2" s="12">
        <v>59.9</v>
      </c>
      <c r="P2" s="11">
        <f>176.3+100</f>
        <v>276.3</v>
      </c>
      <c r="Q2" s="11">
        <v>150</v>
      </c>
      <c r="R2" s="11">
        <f>221.7+56.3</f>
        <v>278</v>
      </c>
      <c r="S2" s="11">
        <v>81.4</v>
      </c>
      <c r="T2" s="11">
        <v>162.2</v>
      </c>
      <c r="U2" s="11">
        <v>160.5</v>
      </c>
      <c r="V2" s="11">
        <v>59.9</v>
      </c>
      <c r="W2" s="13">
        <v>1974</v>
      </c>
      <c r="X2" s="13"/>
      <c r="Y2" s="14">
        <v>300</v>
      </c>
      <c r="Z2" s="14">
        <v>220</v>
      </c>
    </row>
    <row r="3" spans="2:26" ht="15">
      <c r="B3" s="3" t="s">
        <v>42</v>
      </c>
      <c r="C3" s="3" t="s">
        <v>48</v>
      </c>
      <c r="D3" s="3" t="s">
        <v>42</v>
      </c>
      <c r="E3" s="6" t="s">
        <v>54</v>
      </c>
      <c r="F3" s="6" t="s">
        <v>42</v>
      </c>
      <c r="G3" s="6" t="s">
        <v>55</v>
      </c>
      <c r="H3" s="6" t="s">
        <v>58</v>
      </c>
      <c r="I3" s="6"/>
      <c r="J3" s="6" t="s">
        <v>60</v>
      </c>
      <c r="K3" s="8" t="s">
        <v>42</v>
      </c>
      <c r="L3" s="12" t="s">
        <v>42</v>
      </c>
      <c r="M3" s="12" t="s">
        <v>68</v>
      </c>
      <c r="N3" s="12" t="s">
        <v>54</v>
      </c>
      <c r="O3" s="12" t="s">
        <v>69</v>
      </c>
      <c r="P3" s="11" t="s">
        <v>75</v>
      </c>
      <c r="Q3" s="11" t="s">
        <v>76</v>
      </c>
      <c r="R3" s="11" t="s">
        <v>96</v>
      </c>
      <c r="S3" s="11" t="s">
        <v>74</v>
      </c>
      <c r="T3" s="11" t="s">
        <v>80</v>
      </c>
      <c r="U3" s="11" t="s">
        <v>81</v>
      </c>
      <c r="V3" s="11" t="s">
        <v>84</v>
      </c>
      <c r="W3" s="13" t="s">
        <v>87</v>
      </c>
      <c r="X3" s="13"/>
      <c r="Y3" s="14" t="s">
        <v>93</v>
      </c>
      <c r="Z3" s="14" t="s">
        <v>92</v>
      </c>
    </row>
    <row r="4" spans="1:26" ht="15">
      <c r="A4" s="2" t="s">
        <v>45</v>
      </c>
      <c r="B4" s="3">
        <v>20</v>
      </c>
      <c r="C4" s="3">
        <v>100</v>
      </c>
      <c r="D4" s="3">
        <v>100</v>
      </c>
      <c r="E4" s="6">
        <v>100</v>
      </c>
      <c r="F4" s="6"/>
      <c r="G4" s="6"/>
      <c r="H4" s="6"/>
      <c r="I4" s="6"/>
      <c r="J4" s="6"/>
      <c r="K4" s="8">
        <v>200</v>
      </c>
      <c r="L4" s="12">
        <v>100</v>
      </c>
      <c r="M4" s="12"/>
      <c r="N4" s="12"/>
      <c r="O4" s="12"/>
      <c r="P4" s="11"/>
      <c r="Q4" s="11"/>
      <c r="R4" s="11"/>
      <c r="S4" s="11"/>
      <c r="T4" s="11"/>
      <c r="U4" s="11"/>
      <c r="V4" s="11"/>
      <c r="W4" s="13">
        <v>100</v>
      </c>
      <c r="X4" s="13"/>
      <c r="Y4" s="14">
        <v>100</v>
      </c>
      <c r="Z4" s="14"/>
    </row>
    <row r="5" spans="1:26" ht="15">
      <c r="A5" s="2" t="s">
        <v>46</v>
      </c>
      <c r="B5" s="3">
        <v>137.9</v>
      </c>
      <c r="C5" s="3">
        <v>245.9</v>
      </c>
      <c r="D5" s="3"/>
      <c r="E5" s="6">
        <v>136</v>
      </c>
      <c r="F5" s="6">
        <v>57.8</v>
      </c>
      <c r="G5" s="6">
        <v>62</v>
      </c>
      <c r="H5" s="6"/>
      <c r="I5" s="6"/>
      <c r="J5" s="6"/>
      <c r="K5" s="8">
        <f>200+204.5</f>
        <v>404.5</v>
      </c>
      <c r="L5" s="12">
        <f>1200+16.5</f>
        <v>1216.5</v>
      </c>
      <c r="M5" s="12"/>
      <c r="N5" s="12"/>
      <c r="O5" s="12"/>
      <c r="P5" s="11">
        <v>820</v>
      </c>
      <c r="Q5" s="11">
        <v>308.6</v>
      </c>
      <c r="R5" s="11">
        <v>100</v>
      </c>
      <c r="S5" s="11"/>
      <c r="T5" s="11"/>
      <c r="U5" s="11"/>
      <c r="V5" s="11"/>
      <c r="W5" s="13">
        <v>149</v>
      </c>
      <c r="X5" s="13"/>
      <c r="Y5" s="14">
        <v>74</v>
      </c>
      <c r="Z5" s="14">
        <f>397.6+435</f>
        <v>832.6</v>
      </c>
    </row>
    <row r="6" spans="2:26" ht="15">
      <c r="B6" s="3" t="s">
        <v>17</v>
      </c>
      <c r="C6" s="3" t="s">
        <v>49</v>
      </c>
      <c r="D6" s="3"/>
      <c r="E6" s="6" t="s">
        <v>17</v>
      </c>
      <c r="F6" s="6" t="s">
        <v>53</v>
      </c>
      <c r="G6" s="6" t="s">
        <v>59</v>
      </c>
      <c r="H6" s="6"/>
      <c r="I6" s="6"/>
      <c r="J6" s="6"/>
      <c r="K6" s="8" t="s">
        <v>95</v>
      </c>
      <c r="L6" s="12" t="s">
        <v>66</v>
      </c>
      <c r="M6" s="12"/>
      <c r="N6" s="12"/>
      <c r="O6" s="12"/>
      <c r="P6" s="11" t="s">
        <v>71</v>
      </c>
      <c r="Q6" s="11" t="s">
        <v>72</v>
      </c>
      <c r="R6" s="11" t="s">
        <v>82</v>
      </c>
      <c r="S6" s="11"/>
      <c r="T6" s="11"/>
      <c r="U6" s="11"/>
      <c r="V6" s="11"/>
      <c r="W6" s="13" t="s">
        <v>17</v>
      </c>
      <c r="X6" s="13"/>
      <c r="Y6" s="14" t="s">
        <v>94</v>
      </c>
      <c r="Z6" s="14" t="s">
        <v>90</v>
      </c>
    </row>
    <row r="7" spans="1:26" ht="15">
      <c r="A7" s="2" t="s">
        <v>47</v>
      </c>
      <c r="B7" s="3">
        <f>165+33.5+15</f>
        <v>213.5</v>
      </c>
      <c r="C7" s="3"/>
      <c r="D7" s="3"/>
      <c r="E7" s="6"/>
      <c r="F7" s="6"/>
      <c r="G7" s="6"/>
      <c r="H7" s="6"/>
      <c r="I7" s="6"/>
      <c r="J7" s="6"/>
      <c r="K7" s="8"/>
      <c r="L7" s="12">
        <f>138.84+138.84+180</f>
        <v>457.68</v>
      </c>
      <c r="M7" s="12"/>
      <c r="N7" s="12"/>
      <c r="O7" s="12"/>
      <c r="P7" s="11">
        <v>18.5</v>
      </c>
      <c r="Q7" s="11"/>
      <c r="R7" s="11"/>
      <c r="S7" s="11"/>
      <c r="T7" s="11"/>
      <c r="U7" s="11"/>
      <c r="V7" s="11"/>
      <c r="W7" s="13"/>
      <c r="X7" s="13"/>
      <c r="Y7" s="14">
        <v>648</v>
      </c>
      <c r="Z7" s="14"/>
    </row>
    <row r="8" spans="1:4" ht="124.5" customHeight="1">
      <c r="A8" s="4" t="s">
        <v>32</v>
      </c>
      <c r="C8" s="7">
        <v>220</v>
      </c>
      <c r="D8" s="7">
        <v>116</v>
      </c>
    </row>
    <row r="9" spans="1:4" ht="16.5" customHeight="1">
      <c r="A9" s="4"/>
      <c r="C9" s="7" t="s">
        <v>65</v>
      </c>
      <c r="D9" s="7" t="s">
        <v>89</v>
      </c>
    </row>
    <row r="10" spans="1:3" ht="84" customHeight="1">
      <c r="A10" s="4" t="s">
        <v>33</v>
      </c>
      <c r="B10" s="7">
        <f>219+219</f>
        <v>438</v>
      </c>
      <c r="C10" s="7">
        <v>299.83</v>
      </c>
    </row>
    <row r="11" spans="1:3" ht="18" customHeight="1">
      <c r="A11" s="4"/>
      <c r="B11" s="7" t="s">
        <v>64</v>
      </c>
      <c r="C11" s="7" t="s">
        <v>83</v>
      </c>
    </row>
    <row r="12" spans="1:6" ht="86.25" customHeight="1">
      <c r="A12" s="5" t="s">
        <v>34</v>
      </c>
      <c r="B12" s="7">
        <v>130</v>
      </c>
      <c r="C12" s="7">
        <v>93</v>
      </c>
      <c r="D12" s="7">
        <f>277.01</f>
        <v>277.01</v>
      </c>
      <c r="E12" s="2">
        <v>722</v>
      </c>
      <c r="F12" s="7">
        <v>100</v>
      </c>
    </row>
    <row r="13" spans="1:6" ht="18.75" customHeight="1">
      <c r="A13" s="5"/>
      <c r="B13" s="7" t="s">
        <v>56</v>
      </c>
      <c r="C13" s="7" t="s">
        <v>57</v>
      </c>
      <c r="D13" s="7" t="s">
        <v>78</v>
      </c>
      <c r="E13" s="2" t="s">
        <v>91</v>
      </c>
      <c r="F13" s="7" t="s">
        <v>50</v>
      </c>
    </row>
    <row r="14" spans="1:9" ht="69" customHeight="1">
      <c r="A14" s="5" t="s">
        <v>22</v>
      </c>
      <c r="B14" s="7">
        <v>965.3</v>
      </c>
      <c r="E14" s="7">
        <v>172.1</v>
      </c>
      <c r="F14" s="7">
        <v>539</v>
      </c>
      <c r="G14" s="7">
        <v>272</v>
      </c>
      <c r="H14" s="7">
        <v>478</v>
      </c>
      <c r="I14" s="7">
        <v>511</v>
      </c>
    </row>
    <row r="15" spans="1:9" ht="17.25" customHeight="1">
      <c r="A15" s="5"/>
      <c r="B15" s="7" t="s">
        <v>51</v>
      </c>
      <c r="E15" s="7" t="s">
        <v>52</v>
      </c>
      <c r="F15" s="7" t="s">
        <v>51</v>
      </c>
      <c r="G15" s="7" t="s">
        <v>51</v>
      </c>
      <c r="H15" s="7" t="s">
        <v>51</v>
      </c>
      <c r="I15" s="7" t="s">
        <v>51</v>
      </c>
    </row>
    <row r="16" spans="1:5" ht="45">
      <c r="A16" s="5" t="s">
        <v>23</v>
      </c>
      <c r="B16" s="7">
        <v>102</v>
      </c>
      <c r="E16" s="2"/>
    </row>
    <row r="17" spans="2:5" ht="15">
      <c r="B17" s="7" t="s">
        <v>41</v>
      </c>
      <c r="E17" s="2"/>
    </row>
    <row r="18" spans="1:5" ht="15">
      <c r="A18" s="2" t="s">
        <v>61</v>
      </c>
      <c r="B18" s="7">
        <v>2796</v>
      </c>
      <c r="C18" s="7">
        <f>1060.8+349.89</f>
        <v>1410.69</v>
      </c>
      <c r="D18" s="7">
        <v>415</v>
      </c>
      <c r="E18" s="2"/>
    </row>
    <row r="19" spans="2:5" ht="15">
      <c r="B19" s="7" t="s">
        <v>62</v>
      </c>
      <c r="C19" s="7" t="s">
        <v>67</v>
      </c>
      <c r="D19" s="7" t="s">
        <v>40</v>
      </c>
      <c r="E19" s="2"/>
    </row>
    <row r="20" spans="1:8" ht="75.75" customHeight="1">
      <c r="A20" s="1" t="s">
        <v>39</v>
      </c>
      <c r="B20" s="7">
        <v>459.3</v>
      </c>
      <c r="C20" s="7">
        <f>25.7+24.3</f>
        <v>50</v>
      </c>
      <c r="D20" s="7">
        <v>98</v>
      </c>
      <c r="E20" s="2">
        <v>31.1</v>
      </c>
      <c r="F20" s="7">
        <v>157.25</v>
      </c>
      <c r="G20" s="7">
        <v>180</v>
      </c>
      <c r="H20" s="7">
        <v>99.5</v>
      </c>
    </row>
    <row r="21" spans="2:8" ht="15">
      <c r="B21" s="7" t="s">
        <v>63</v>
      </c>
      <c r="C21" s="7" t="s">
        <v>70</v>
      </c>
      <c r="D21" s="7" t="s">
        <v>77</v>
      </c>
      <c r="E21" s="2" t="s">
        <v>79</v>
      </c>
      <c r="F21" s="7" t="s">
        <v>97</v>
      </c>
      <c r="G21" s="7" t="s">
        <v>86</v>
      </c>
      <c r="H21" s="7" t="s">
        <v>88</v>
      </c>
    </row>
    <row r="22" spans="1:2" ht="45">
      <c r="A22" s="1" t="s">
        <v>36</v>
      </c>
      <c r="B22" s="7">
        <v>84.9</v>
      </c>
    </row>
    <row r="23" ht="15">
      <c r="B23" s="7" t="s">
        <v>73</v>
      </c>
    </row>
    <row r="24" spans="1:2" ht="15">
      <c r="A24" s="2" t="s">
        <v>85</v>
      </c>
      <c r="B24" s="7">
        <f>547.34+84+325+426</f>
        <v>1382.3400000000001</v>
      </c>
    </row>
  </sheetData>
  <sheetProtection/>
  <mergeCells count="6">
    <mergeCell ref="Y1:Z1"/>
    <mergeCell ref="B1:D1"/>
    <mergeCell ref="E1:J1"/>
    <mergeCell ref="L1:O1"/>
    <mergeCell ref="P1:V1"/>
    <mergeCell ref="W1:X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Пользователь</cp:lastModifiedBy>
  <cp:lastPrinted>2018-03-05T09:49:35Z</cp:lastPrinted>
  <dcterms:created xsi:type="dcterms:W3CDTF">2013-07-31T08:55:04Z</dcterms:created>
  <dcterms:modified xsi:type="dcterms:W3CDTF">2018-04-28T09:27:24Z</dcterms:modified>
  <cp:category/>
  <cp:version/>
  <cp:contentType/>
  <cp:contentStatus/>
</cp:coreProperties>
</file>